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715" windowHeight="20490"/>
  </bookViews>
  <sheets>
    <sheet name="Feuil1" sheetId="1" r:id="rId1"/>
  </sheets>
  <definedNames>
    <definedName name="_xlnm.Print_Area" localSheetId="0">Feuil1!$A$1:$AB$37</definedName>
  </definedNames>
  <calcPr calcId="144525"/>
</workbook>
</file>

<file path=xl/calcChain.xml><?xml version="1.0" encoding="utf-8"?>
<calcChain xmlns="http://schemas.openxmlformats.org/spreadsheetml/2006/main">
  <c r="H30" i="1" l="1"/>
  <c r="Q35" i="1" s="1"/>
  <c r="H24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6" i="1"/>
  <c r="AS16" i="1"/>
  <c r="BE6" i="1"/>
  <c r="H36" i="1" l="1"/>
  <c r="H35" i="1"/>
  <c r="BE7" i="1"/>
  <c r="BE8" i="1"/>
  <c r="BE9" i="1" l="1"/>
  <c r="AO17" i="1" s="1"/>
  <c r="AO18" i="1" s="1"/>
</calcChain>
</file>

<file path=xl/sharedStrings.xml><?xml version="1.0" encoding="utf-8"?>
<sst xmlns="http://schemas.openxmlformats.org/spreadsheetml/2006/main" count="38" uniqueCount="29">
  <si>
    <t>Nom</t>
  </si>
  <si>
    <t>Tension de vapeur</t>
  </si>
  <si>
    <t>°C</t>
  </si>
  <si>
    <t>Barg</t>
  </si>
  <si>
    <t>Ligne inférieur</t>
  </si>
  <si>
    <t>Delta °C sup</t>
  </si>
  <si>
    <t>Delta °C max</t>
  </si>
  <si>
    <t>TV</t>
  </si>
  <si>
    <t>Pour information
la tension de vapeur de l'eau</t>
  </si>
  <si>
    <t>Masse volumique</t>
  </si>
  <si>
    <t>FLUIDE VEHICULE DANS LES CONDITIONS DE FONCTIONNEMENT</t>
  </si>
  <si>
    <t>CONDITIONS DE FONCTIONNEMENT</t>
  </si>
  <si>
    <t>Hauteur géométrique</t>
  </si>
  <si>
    <t>m</t>
  </si>
  <si>
    <t>Pa</t>
  </si>
  <si>
    <t>Somme des pertes de charges à l'aspiration</t>
  </si>
  <si>
    <t>Eau</t>
  </si>
  <si>
    <t>1000</t>
  </si>
  <si>
    <r>
      <rPr>
        <b/>
        <sz val="11"/>
        <rFont val="Arial"/>
        <family val="2"/>
      </rPr>
      <t>Température</t>
    </r>
    <r>
      <rPr>
        <sz val="11"/>
        <rFont val="Arial"/>
        <family val="2"/>
      </rPr>
      <t xml:space="preserve"> (</t>
    </r>
    <r>
      <rPr>
        <sz val="8"/>
        <rFont val="Arial Narrow"/>
        <family val="2"/>
      </rPr>
      <t>20°C ≤ T°C ≤ 370°C</t>
    </r>
    <r>
      <rPr>
        <sz val="11"/>
        <rFont val="Calibri"/>
        <family val="2"/>
      </rPr>
      <t>)</t>
    </r>
  </si>
  <si>
    <r>
      <t>Kg/m</t>
    </r>
    <r>
      <rPr>
        <vertAlign val="superscript"/>
        <sz val="11"/>
        <rFont val="Arial"/>
        <family val="2"/>
      </rPr>
      <t>3</t>
    </r>
  </si>
  <si>
    <r>
      <t>NPSH</t>
    </r>
    <r>
      <rPr>
        <vertAlign val="subscript"/>
        <sz val="11"/>
        <rFont val="Arial"/>
        <family val="2"/>
      </rPr>
      <t>requis</t>
    </r>
  </si>
  <si>
    <r>
      <t xml:space="preserve">Pression absolue
</t>
    </r>
    <r>
      <rPr>
        <i/>
        <sz val="10"/>
        <rFont val="Arial Narrow"/>
        <family val="2"/>
      </rPr>
      <t>au-dessus du liquide</t>
    </r>
  </si>
  <si>
    <t>RESULTATS</t>
  </si>
  <si>
    <t>CARACTERISTIQUE DE LA POMPE AU POINT DE FONCTIONNEMENT</t>
  </si>
  <si>
    <t>Marge de sécurité</t>
  </si>
  <si>
    <t>Résultat</t>
  </si>
  <si>
    <t>2340</t>
  </si>
  <si>
    <r>
      <t>NPSH</t>
    </r>
    <r>
      <rPr>
        <b/>
        <vertAlign val="subscript"/>
        <sz val="11"/>
        <rFont val="Arial"/>
        <family val="2"/>
      </rPr>
      <t>disponible</t>
    </r>
  </si>
  <si>
    <r>
      <t>Calcul théorique du NPSH</t>
    </r>
    <r>
      <rPr>
        <b/>
        <vertAlign val="subscript"/>
        <sz val="14"/>
        <rFont val="Arial"/>
        <family val="2"/>
      </rPr>
      <t xml:space="preserve">disponible </t>
    </r>
    <r>
      <rPr>
        <b/>
        <sz val="14"/>
        <rFont val="Arial"/>
        <family val="2"/>
      </rPr>
      <t>et comparaison par rapport au NPSH</t>
    </r>
    <r>
      <rPr>
        <b/>
        <vertAlign val="subscript"/>
        <sz val="14"/>
        <rFont val="Arial"/>
        <family val="2"/>
      </rPr>
      <t>requis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</si>
</sst>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8"/>
      <name val="Arial Narrow"/>
      <family val="2"/>
    </font>
    <font>
      <sz val="11"/>
      <name val="Calibri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i/>
      <sz val="10"/>
      <name val="Arial Narrow"/>
      <family val="2"/>
    </font>
    <font>
      <b/>
      <vertAlign val="subscript"/>
      <sz val="14"/>
      <name val="Arial"/>
      <family val="2"/>
    </font>
    <font>
      <b/>
      <sz val="11"/>
      <color rgb="FFFF0000"/>
      <name val="Arial Narrow"/>
      <family val="2"/>
    </font>
    <font>
      <b/>
      <sz val="11"/>
      <color rgb="FF00B050"/>
      <name val="Arial Narrow"/>
      <family val="2"/>
    </font>
    <font>
      <b/>
      <vertAlign val="sub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7" fillId="0" borderId="0" xfId="0" applyFont="1" applyProtection="1"/>
    <xf numFmtId="0" fontId="8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 applyFill="1" applyProtection="1"/>
    <xf numFmtId="0" fontId="7" fillId="4" borderId="4" xfId="0" applyFont="1" applyFill="1" applyBorder="1" applyProtection="1"/>
    <xf numFmtId="0" fontId="7" fillId="4" borderId="8" xfId="0" applyFont="1" applyFill="1" applyBorder="1" applyProtection="1"/>
    <xf numFmtId="0" fontId="7" fillId="4" borderId="9" xfId="0" applyFont="1" applyFill="1" applyBorder="1" applyProtection="1"/>
    <xf numFmtId="0" fontId="7" fillId="4" borderId="10" xfId="0" applyFont="1" applyFill="1" applyBorder="1" applyProtection="1"/>
    <xf numFmtId="2" fontId="15" fillId="4" borderId="5" xfId="1" applyNumberFormat="1" applyFont="1" applyFill="1" applyBorder="1" applyAlignment="1" applyProtection="1">
      <alignment vertical="center"/>
    </xf>
    <xf numFmtId="2" fontId="15" fillId="4" borderId="2" xfId="1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2" borderId="4" xfId="1" applyFont="1" applyBorder="1" applyAlignment="1" applyProtection="1">
      <alignment horizontal="left" vertical="center"/>
    </xf>
    <xf numFmtId="0" fontId="6" fillId="2" borderId="5" xfId="1" applyFont="1" applyBorder="1" applyAlignment="1" applyProtection="1">
      <alignment horizontal="left" vertical="center"/>
    </xf>
    <xf numFmtId="0" fontId="6" fillId="2" borderId="2" xfId="1" applyFont="1" applyBorder="1" applyAlignment="1" applyProtection="1">
      <alignment horizontal="left" vertical="center"/>
    </xf>
    <xf numFmtId="0" fontId="6" fillId="2" borderId="3" xfId="1" applyFont="1" applyBorder="1" applyAlignment="1" applyProtection="1">
      <alignment horizontal="left" vertical="center"/>
    </xf>
    <xf numFmtId="0" fontId="6" fillId="2" borderId="0" xfId="1" applyFont="1" applyBorder="1" applyAlignment="1" applyProtection="1">
      <alignment horizontal="left" vertical="center"/>
    </xf>
    <xf numFmtId="0" fontId="6" fillId="2" borderId="6" xfId="1" applyFont="1" applyBorder="1" applyAlignment="1" applyProtection="1">
      <alignment horizontal="left" vertical="center"/>
    </xf>
    <xf numFmtId="0" fontId="6" fillId="2" borderId="8" xfId="1" applyFont="1" applyBorder="1" applyAlignment="1" applyProtection="1">
      <alignment horizontal="left" vertical="center"/>
    </xf>
    <xf numFmtId="0" fontId="6" fillId="2" borderId="9" xfId="1" applyFont="1" applyBorder="1" applyAlignment="1" applyProtection="1">
      <alignment horizontal="left" vertical="center"/>
    </xf>
    <xf numFmtId="0" fontId="6" fillId="2" borderId="10" xfId="1" applyFont="1" applyBorder="1" applyAlignment="1" applyProtection="1">
      <alignment horizontal="left" vertical="center"/>
    </xf>
    <xf numFmtId="2" fontId="16" fillId="4" borderId="3" xfId="1" applyNumberFormat="1" applyFont="1" applyFill="1" applyBorder="1" applyAlignment="1" applyProtection="1">
      <alignment horizontal="center" vertical="center"/>
    </xf>
    <xf numFmtId="2" fontId="16" fillId="4" borderId="0" xfId="1" applyNumberFormat="1" applyFont="1" applyFill="1" applyBorder="1" applyAlignment="1" applyProtection="1">
      <alignment horizontal="center" vertical="center"/>
    </xf>
    <xf numFmtId="2" fontId="16" fillId="4" borderId="6" xfId="1" applyNumberFormat="1" applyFont="1" applyFill="1" applyBorder="1" applyAlignment="1" applyProtection="1">
      <alignment horizontal="center" vertical="center"/>
    </xf>
    <xf numFmtId="2" fontId="15" fillId="4" borderId="3" xfId="1" applyNumberFormat="1" applyFont="1" applyFill="1" applyBorder="1" applyAlignment="1" applyProtection="1">
      <alignment horizontal="center" vertical="center"/>
    </xf>
    <xf numFmtId="2" fontId="15" fillId="4" borderId="0" xfId="1" applyNumberFormat="1" applyFont="1" applyFill="1" applyBorder="1" applyAlignment="1" applyProtection="1">
      <alignment horizontal="center" vertical="center"/>
    </xf>
    <xf numFmtId="2" fontId="15" fillId="4" borderId="6" xfId="1" applyNumberFormat="1" applyFont="1" applyFill="1" applyBorder="1" applyAlignment="1" applyProtection="1">
      <alignment horizontal="center" vertical="center"/>
    </xf>
    <xf numFmtId="0" fontId="6" fillId="2" borderId="1" xfId="1" applyFont="1" applyBorder="1" applyAlignment="1" applyProtection="1">
      <alignment horizontal="left" vertical="center"/>
    </xf>
    <xf numFmtId="2" fontId="6" fillId="2" borderId="1" xfId="1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2" borderId="1" xfId="1" applyFont="1" applyBorder="1" applyAlignment="1" applyProtection="1">
      <alignment horizontal="left" vertical="center"/>
    </xf>
    <xf numFmtId="2" fontId="6" fillId="2" borderId="1" xfId="1" applyNumberFormat="1" applyFont="1" applyBorder="1" applyAlignment="1" applyProtection="1">
      <alignment horizontal="center" vertical="center"/>
      <protection locked="0"/>
    </xf>
    <xf numFmtId="2" fontId="6" fillId="2" borderId="11" xfId="1" applyNumberFormat="1" applyFont="1" applyBorder="1" applyAlignment="1" applyProtection="1">
      <alignment horizontal="center" vertical="center"/>
      <protection locked="0"/>
    </xf>
    <xf numFmtId="0" fontId="7" fillId="2" borderId="1" xfId="1" applyFont="1" applyBorder="1" applyAlignment="1" applyProtection="1">
      <alignment horizontal="left" vertical="center" wrapText="1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3" fontId="6" fillId="2" borderId="7" xfId="1" applyNumberFormat="1" applyFont="1" applyBorder="1" applyAlignment="1" applyProtection="1">
      <alignment horizontal="center" vertical="center"/>
      <protection locked="0"/>
    </xf>
    <xf numFmtId="3" fontId="6" fillId="2" borderId="1" xfId="1" applyNumberFormat="1" applyFont="1" applyBorder="1" applyAlignment="1" applyProtection="1">
      <alignment horizontal="center" vertical="center"/>
      <protection locked="0"/>
    </xf>
    <xf numFmtId="49" fontId="6" fillId="2" borderId="1" xfId="1" applyNumberFormat="1" applyFont="1" applyBorder="1" applyAlignment="1" applyProtection="1">
      <alignment horizontal="center" vertical="center"/>
      <protection locked="0"/>
    </xf>
    <xf numFmtId="0" fontId="7" fillId="2" borderId="4" xfId="1" applyFont="1" applyBorder="1" applyAlignment="1" applyProtection="1">
      <alignment horizontal="left" vertical="center" wrapText="1"/>
    </xf>
    <xf numFmtId="0" fontId="7" fillId="2" borderId="5" xfId="1" applyFont="1" applyBorder="1" applyAlignment="1" applyProtection="1">
      <alignment horizontal="left" vertical="center" wrapText="1"/>
    </xf>
    <xf numFmtId="0" fontId="7" fillId="2" borderId="2" xfId="1" applyFont="1" applyBorder="1" applyAlignment="1" applyProtection="1">
      <alignment horizontal="left" vertical="center" wrapText="1"/>
    </xf>
    <xf numFmtId="0" fontId="7" fillId="2" borderId="8" xfId="1" applyFont="1" applyBorder="1" applyAlignment="1" applyProtection="1">
      <alignment horizontal="left" vertical="center" wrapText="1"/>
    </xf>
    <xf numFmtId="0" fontId="7" fillId="2" borderId="9" xfId="1" applyFont="1" applyBorder="1" applyAlignment="1" applyProtection="1">
      <alignment horizontal="left" vertical="center" wrapText="1"/>
    </xf>
    <xf numFmtId="0" fontId="7" fillId="2" borderId="10" xfId="1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/>
      <protection locked="0"/>
    </xf>
    <xf numFmtId="11" fontId="7" fillId="3" borderId="1" xfId="0" applyNumberFormat="1" applyFont="1" applyFill="1" applyBorder="1" applyAlignment="1" applyProtection="1">
      <alignment horizontal="center"/>
    </xf>
    <xf numFmtId="2" fontId="7" fillId="3" borderId="1" xfId="0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left" vertical="center"/>
    </xf>
    <xf numFmtId="0" fontId="7" fillId="3" borderId="10" xfId="0" applyFont="1" applyFill="1" applyBorder="1" applyAlignment="1" applyProtection="1">
      <alignment horizontal="left" vertical="center"/>
    </xf>
  </cellXfs>
  <cellStyles count="5">
    <cellStyle name="40 % - Accent1" xfId="1" builtinId="31"/>
    <cellStyle name="Normal" xfId="0" builtinId="0"/>
    <cellStyle name="Normal 2" xfId="3"/>
    <cellStyle name="Normal 3" xfId="2"/>
    <cellStyle name="Normal 4" xfId="4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93702</xdr:colOff>
      <xdr:row>15</xdr:row>
      <xdr:rowOff>0</xdr:rowOff>
    </xdr:from>
    <xdr:to>
      <xdr:col>27</xdr:col>
      <xdr:colOff>200025</xdr:colOff>
      <xdr:row>30</xdr:row>
      <xdr:rowOff>46856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8452" y="2495550"/>
          <a:ext cx="3078123" cy="2666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1"/>
  <sheetViews>
    <sheetView showGridLines="0" tabSelected="1" workbookViewId="0">
      <selection activeCell="H10" sqref="H10:N11"/>
    </sheetView>
  </sheetViews>
  <sheetFormatPr baseColWidth="10" defaultColWidth="3.7109375" defaultRowHeight="14.25" x14ac:dyDescent="0.2"/>
  <cols>
    <col min="1" max="27" width="3.7109375" style="1"/>
    <col min="28" max="28" width="3.7109375" style="5"/>
    <col min="29" max="35" width="3.7109375" style="1"/>
    <col min="36" max="36" width="3.7109375" style="1" customWidth="1"/>
    <col min="37" max="40" width="3.7109375" style="1"/>
    <col min="41" max="43" width="3.7109375" style="1" customWidth="1"/>
    <col min="44" max="44" width="3.7109375" style="1"/>
    <col min="45" max="45" width="3.7109375" style="1" customWidth="1"/>
    <col min="46" max="47" width="3.7109375" style="1"/>
    <col min="48" max="48" width="3.85546875" style="2" bestFit="1" customWidth="1"/>
    <col min="49" max="49" width="4.42578125" style="2" bestFit="1" customWidth="1"/>
    <col min="50" max="50" width="3.85546875" style="2" bestFit="1" customWidth="1"/>
    <col min="51" max="51" width="10.140625" style="2" bestFit="1" customWidth="1"/>
    <col min="52" max="52" width="3.7109375" style="2" customWidth="1"/>
    <col min="53" max="56" width="3.7109375" style="2"/>
    <col min="57" max="57" width="10.28515625" style="2" bestFit="1" customWidth="1"/>
    <col min="58" max="58" width="3.7109375" style="2"/>
    <col min="59" max="16384" width="3.7109375" style="1"/>
  </cols>
  <sheetData>
    <row r="1" spans="1:57" ht="14.25" customHeight="1" x14ac:dyDescent="0.2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57" ht="14.2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57" ht="14.2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57" ht="15" x14ac:dyDescent="0.25">
      <c r="A4" s="3" t="s">
        <v>10</v>
      </c>
    </row>
    <row r="5" spans="1:57" ht="5.0999999999999996" customHeight="1" x14ac:dyDescent="0.25">
      <c r="A5" s="3"/>
    </row>
    <row r="6" spans="1:57" ht="14.25" customHeight="1" x14ac:dyDescent="0.2">
      <c r="B6" s="34" t="s">
        <v>0</v>
      </c>
      <c r="C6" s="34"/>
      <c r="D6" s="34"/>
      <c r="E6" s="34"/>
      <c r="F6" s="34"/>
      <c r="G6" s="34"/>
      <c r="H6" s="42" t="s">
        <v>16</v>
      </c>
      <c r="I6" s="42"/>
      <c r="J6" s="42"/>
      <c r="K6" s="42"/>
      <c r="L6" s="42"/>
      <c r="M6" s="42"/>
      <c r="N6" s="42"/>
      <c r="AV6" s="2">
        <v>1</v>
      </c>
      <c r="AW6" s="2">
        <v>20</v>
      </c>
      <c r="AX6" s="2">
        <v>1</v>
      </c>
      <c r="AY6" s="2">
        <v>2337</v>
      </c>
      <c r="AZ6" s="2">
        <f>+AY7-AY6</f>
        <v>1904</v>
      </c>
      <c r="BA6" s="2" t="s">
        <v>4</v>
      </c>
      <c r="BE6" s="2">
        <f>VLOOKUP(AO16,AW6:AX41,2)</f>
        <v>1</v>
      </c>
    </row>
    <row r="7" spans="1:57" ht="15" customHeight="1" x14ac:dyDescent="0.2">
      <c r="B7" s="34"/>
      <c r="C7" s="34"/>
      <c r="D7" s="34"/>
      <c r="E7" s="34"/>
      <c r="F7" s="34"/>
      <c r="G7" s="34"/>
      <c r="H7" s="42"/>
      <c r="I7" s="42"/>
      <c r="J7" s="42"/>
      <c r="K7" s="42"/>
      <c r="L7" s="42"/>
      <c r="M7" s="42"/>
      <c r="N7" s="42"/>
      <c r="AV7" s="2">
        <v>2</v>
      </c>
      <c r="AW7" s="2">
        <v>30</v>
      </c>
      <c r="AX7" s="2">
        <v>2</v>
      </c>
      <c r="AY7" s="2">
        <v>4241</v>
      </c>
      <c r="AZ7" s="2">
        <f t="shared" ref="AZ7:AZ40" si="0">+AY8-AY7</f>
        <v>3134</v>
      </c>
      <c r="BA7" s="2" t="s">
        <v>5</v>
      </c>
      <c r="BE7" s="2">
        <f>AO16-VLOOKUP(BE6,AV6:AW41,2,FALSE)</f>
        <v>0</v>
      </c>
    </row>
    <row r="8" spans="1:57" x14ac:dyDescent="0.2">
      <c r="B8" s="34" t="s">
        <v>9</v>
      </c>
      <c r="C8" s="34"/>
      <c r="D8" s="34"/>
      <c r="E8" s="34"/>
      <c r="F8" s="34"/>
      <c r="G8" s="34"/>
      <c r="H8" s="42" t="s">
        <v>17</v>
      </c>
      <c r="I8" s="42"/>
      <c r="J8" s="42"/>
      <c r="K8" s="42"/>
      <c r="L8" s="42"/>
      <c r="M8" s="42"/>
      <c r="N8" s="42"/>
      <c r="O8" s="33" t="s">
        <v>19</v>
      </c>
      <c r="P8" s="14"/>
      <c r="AV8" s="2">
        <v>3</v>
      </c>
      <c r="AW8" s="2">
        <v>40</v>
      </c>
      <c r="AX8" s="2">
        <v>3</v>
      </c>
      <c r="AY8" s="2">
        <v>7375</v>
      </c>
      <c r="AZ8" s="2">
        <f t="shared" si="0"/>
        <v>4960</v>
      </c>
      <c r="BA8" s="2" t="s">
        <v>6</v>
      </c>
      <c r="BE8" s="2">
        <f>VLOOKUP(BE6+1,AV6:AW41,2,FALSE)-VLOOKUP(BE6,AV6:AW41,2,FALSE)</f>
        <v>10</v>
      </c>
    </row>
    <row r="9" spans="1:57" x14ac:dyDescent="0.2">
      <c r="B9" s="34"/>
      <c r="C9" s="34"/>
      <c r="D9" s="34"/>
      <c r="E9" s="34"/>
      <c r="F9" s="34"/>
      <c r="G9" s="34"/>
      <c r="H9" s="42"/>
      <c r="I9" s="42"/>
      <c r="J9" s="42"/>
      <c r="K9" s="42"/>
      <c r="L9" s="42"/>
      <c r="M9" s="42"/>
      <c r="N9" s="42"/>
      <c r="O9" s="33"/>
      <c r="P9" s="14"/>
      <c r="AV9" s="2">
        <v>4</v>
      </c>
      <c r="AW9" s="2">
        <v>50</v>
      </c>
      <c r="AX9" s="2">
        <v>4</v>
      </c>
      <c r="AY9" s="2">
        <v>12335</v>
      </c>
      <c r="AZ9" s="2">
        <f t="shared" si="0"/>
        <v>7585</v>
      </c>
      <c r="BA9" s="2" t="s">
        <v>7</v>
      </c>
      <c r="BE9" s="2">
        <f>IF(AO16=370,AY41,VLOOKUP(BE6,AX6:AZ41,2,FALSE)+BE7/BE8*VLOOKUP(BE6,AX6:AZ41,3,FALSE))</f>
        <v>2337</v>
      </c>
    </row>
    <row r="10" spans="1:57" x14ac:dyDescent="0.2">
      <c r="B10" s="34" t="s">
        <v>1</v>
      </c>
      <c r="C10" s="34"/>
      <c r="D10" s="34"/>
      <c r="E10" s="34"/>
      <c r="F10" s="34"/>
      <c r="G10" s="34"/>
      <c r="H10" s="42" t="s">
        <v>26</v>
      </c>
      <c r="I10" s="42"/>
      <c r="J10" s="42"/>
      <c r="K10" s="42"/>
      <c r="L10" s="42"/>
      <c r="M10" s="42"/>
      <c r="N10" s="42"/>
      <c r="O10" s="33" t="s">
        <v>14</v>
      </c>
      <c r="P10" s="14"/>
      <c r="AV10" s="2">
        <v>5</v>
      </c>
      <c r="AW10" s="2">
        <v>60</v>
      </c>
      <c r="AX10" s="2">
        <v>5</v>
      </c>
      <c r="AY10" s="2">
        <v>19920</v>
      </c>
      <c r="AZ10" s="2">
        <f t="shared" si="0"/>
        <v>11240</v>
      </c>
    </row>
    <row r="11" spans="1:57" x14ac:dyDescent="0.2">
      <c r="B11" s="34"/>
      <c r="C11" s="34"/>
      <c r="D11" s="34"/>
      <c r="E11" s="34"/>
      <c r="F11" s="34"/>
      <c r="G11" s="34"/>
      <c r="H11" s="42"/>
      <c r="I11" s="42"/>
      <c r="J11" s="42"/>
      <c r="K11" s="42"/>
      <c r="L11" s="42"/>
      <c r="M11" s="42"/>
      <c r="N11" s="42"/>
      <c r="O11" s="33"/>
      <c r="P11" s="14"/>
      <c r="AV11" s="2">
        <v>6</v>
      </c>
      <c r="AW11" s="2">
        <v>70</v>
      </c>
      <c r="AX11" s="2">
        <v>6</v>
      </c>
      <c r="AY11" s="2">
        <v>31160</v>
      </c>
      <c r="AZ11" s="2">
        <f t="shared" si="0"/>
        <v>16200</v>
      </c>
    </row>
    <row r="12" spans="1:57" x14ac:dyDescent="0.2">
      <c r="AV12" s="2">
        <v>7</v>
      </c>
      <c r="AW12" s="2">
        <v>80</v>
      </c>
      <c r="AX12" s="2">
        <v>7</v>
      </c>
      <c r="AY12" s="2">
        <v>47360</v>
      </c>
      <c r="AZ12" s="2">
        <f t="shared" si="0"/>
        <v>22750</v>
      </c>
    </row>
    <row r="13" spans="1:57" ht="15" x14ac:dyDescent="0.25">
      <c r="A13" s="3" t="s">
        <v>23</v>
      </c>
      <c r="AG13" s="49" t="s">
        <v>8</v>
      </c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V13" s="2">
        <v>8</v>
      </c>
      <c r="AW13" s="2">
        <v>90</v>
      </c>
      <c r="AX13" s="2">
        <v>8</v>
      </c>
      <c r="AY13" s="2">
        <v>70110</v>
      </c>
      <c r="AZ13" s="2">
        <f t="shared" si="0"/>
        <v>31220</v>
      </c>
    </row>
    <row r="14" spans="1:57" ht="5.0999999999999996" customHeight="1" x14ac:dyDescent="0.2"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V14" s="2">
        <v>9</v>
      </c>
      <c r="AW14" s="2">
        <v>100</v>
      </c>
      <c r="AX14" s="2">
        <v>9</v>
      </c>
      <c r="AY14" s="2">
        <v>101330</v>
      </c>
      <c r="AZ14" s="2">
        <f t="shared" si="0"/>
        <v>41940</v>
      </c>
    </row>
    <row r="15" spans="1:57" x14ac:dyDescent="0.2">
      <c r="B15" s="34" t="s">
        <v>20</v>
      </c>
      <c r="C15" s="34"/>
      <c r="D15" s="34"/>
      <c r="E15" s="34"/>
      <c r="F15" s="34"/>
      <c r="G15" s="34"/>
      <c r="H15" s="35">
        <v>1</v>
      </c>
      <c r="I15" s="35"/>
      <c r="J15" s="35"/>
      <c r="K15" s="35"/>
      <c r="L15" s="35"/>
      <c r="M15" s="35"/>
      <c r="N15" s="35"/>
      <c r="O15" s="33" t="s">
        <v>13</v>
      </c>
      <c r="P15" s="14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V15" s="2">
        <v>10</v>
      </c>
      <c r="AW15" s="2">
        <v>110</v>
      </c>
      <c r="AX15" s="2">
        <v>10</v>
      </c>
      <c r="AY15" s="2">
        <v>143270</v>
      </c>
      <c r="AZ15" s="2">
        <f t="shared" si="0"/>
        <v>55270</v>
      </c>
    </row>
    <row r="16" spans="1:57" ht="15" x14ac:dyDescent="0.25">
      <c r="B16" s="34"/>
      <c r="C16" s="34"/>
      <c r="D16" s="34"/>
      <c r="E16" s="34"/>
      <c r="F16" s="34"/>
      <c r="G16" s="34"/>
      <c r="H16" s="35"/>
      <c r="I16" s="35"/>
      <c r="J16" s="35"/>
      <c r="K16" s="35"/>
      <c r="L16" s="35"/>
      <c r="M16" s="35"/>
      <c r="N16" s="35"/>
      <c r="O16" s="33"/>
      <c r="P16" s="14"/>
      <c r="AG16" s="54" t="s">
        <v>18</v>
      </c>
      <c r="AH16" s="54"/>
      <c r="AI16" s="54"/>
      <c r="AJ16" s="54"/>
      <c r="AK16" s="54"/>
      <c r="AL16" s="54"/>
      <c r="AM16" s="54"/>
      <c r="AN16" s="54"/>
      <c r="AO16" s="51">
        <v>20</v>
      </c>
      <c r="AP16" s="51"/>
      <c r="AQ16" s="51"/>
      <c r="AR16" s="1" t="s">
        <v>2</v>
      </c>
      <c r="AS16" s="1" t="str">
        <f>IF(AO16&lt;20,"Attention la température doit être &gt; 20°C",IF(AO16&gt;370,"Attention la température doit être ≤ 370°C",""))</f>
        <v/>
      </c>
      <c r="AV16" s="2">
        <v>11</v>
      </c>
      <c r="AW16" s="2">
        <v>120</v>
      </c>
      <c r="AX16" s="2">
        <v>11</v>
      </c>
      <c r="AY16" s="2">
        <v>198540</v>
      </c>
      <c r="AZ16" s="2">
        <f t="shared" si="0"/>
        <v>71590</v>
      </c>
    </row>
    <row r="17" spans="1:52" ht="14.25" customHeight="1" x14ac:dyDescent="0.2">
      <c r="AG17" s="55" t="s">
        <v>1</v>
      </c>
      <c r="AH17" s="56"/>
      <c r="AI17" s="56"/>
      <c r="AJ17" s="56"/>
      <c r="AK17" s="56"/>
      <c r="AL17" s="56"/>
      <c r="AM17" s="56"/>
      <c r="AN17" s="57"/>
      <c r="AO17" s="52">
        <f>+BE9</f>
        <v>2337</v>
      </c>
      <c r="AP17" s="52"/>
      <c r="AQ17" s="52"/>
      <c r="AR17" s="1" t="s">
        <v>14</v>
      </c>
      <c r="AV17" s="2">
        <v>12</v>
      </c>
      <c r="AW17" s="2">
        <v>130</v>
      </c>
      <c r="AX17" s="2">
        <v>12</v>
      </c>
      <c r="AY17" s="2">
        <v>270130</v>
      </c>
      <c r="AZ17" s="2">
        <f t="shared" si="0"/>
        <v>91270</v>
      </c>
    </row>
    <row r="18" spans="1:52" ht="15" x14ac:dyDescent="0.25">
      <c r="A18" s="3" t="s">
        <v>11</v>
      </c>
      <c r="AG18" s="58"/>
      <c r="AH18" s="59"/>
      <c r="AI18" s="59"/>
      <c r="AJ18" s="59"/>
      <c r="AK18" s="59"/>
      <c r="AL18" s="59"/>
      <c r="AM18" s="59"/>
      <c r="AN18" s="60"/>
      <c r="AO18" s="53">
        <f>+AO17/100000</f>
        <v>2.3369999999999998E-2</v>
      </c>
      <c r="AP18" s="53"/>
      <c r="AQ18" s="53"/>
      <c r="AR18" s="1" t="s">
        <v>3</v>
      </c>
      <c r="AV18" s="2">
        <v>13</v>
      </c>
      <c r="AW18" s="2">
        <v>140</v>
      </c>
      <c r="AX18" s="2">
        <v>13</v>
      </c>
      <c r="AY18" s="2">
        <v>361400</v>
      </c>
      <c r="AZ18" s="2">
        <f t="shared" si="0"/>
        <v>114600</v>
      </c>
    </row>
    <row r="19" spans="1:52" ht="5.0999999999999996" customHeight="1" x14ac:dyDescent="0.2">
      <c r="AV19" s="2">
        <v>14</v>
      </c>
      <c r="AW19" s="2">
        <v>150</v>
      </c>
      <c r="AX19" s="2">
        <v>14</v>
      </c>
      <c r="AY19" s="2">
        <v>476000</v>
      </c>
      <c r="AZ19" s="2">
        <f t="shared" si="0"/>
        <v>142100</v>
      </c>
    </row>
    <row r="20" spans="1:52" x14ac:dyDescent="0.2">
      <c r="B20" s="34" t="s">
        <v>12</v>
      </c>
      <c r="C20" s="34"/>
      <c r="D20" s="34"/>
      <c r="E20" s="34"/>
      <c r="F20" s="34"/>
      <c r="G20" s="34"/>
      <c r="H20" s="35">
        <v>0.41</v>
      </c>
      <c r="I20" s="35"/>
      <c r="J20" s="35"/>
      <c r="K20" s="35"/>
      <c r="L20" s="35"/>
      <c r="M20" s="35"/>
      <c r="N20" s="35"/>
      <c r="O20" s="33" t="s">
        <v>13</v>
      </c>
      <c r="P20" s="14"/>
      <c r="Q20" s="14"/>
      <c r="AV20" s="2">
        <v>15</v>
      </c>
      <c r="AW20" s="2">
        <v>160</v>
      </c>
      <c r="AX20" s="2">
        <v>15</v>
      </c>
      <c r="AY20" s="2">
        <v>618100</v>
      </c>
      <c r="AZ20" s="2">
        <f t="shared" si="0"/>
        <v>173900</v>
      </c>
    </row>
    <row r="21" spans="1:52" x14ac:dyDescent="0.2">
      <c r="B21" s="34"/>
      <c r="C21" s="34"/>
      <c r="D21" s="34"/>
      <c r="E21" s="34"/>
      <c r="F21" s="34"/>
      <c r="G21" s="34"/>
      <c r="H21" s="35"/>
      <c r="I21" s="35"/>
      <c r="J21" s="35"/>
      <c r="K21" s="35"/>
      <c r="L21" s="35"/>
      <c r="M21" s="35"/>
      <c r="N21" s="35"/>
      <c r="O21" s="33"/>
      <c r="P21" s="14"/>
      <c r="Q21" s="14"/>
      <c r="AV21" s="2">
        <v>16</v>
      </c>
      <c r="AW21" s="2">
        <v>170</v>
      </c>
      <c r="AX21" s="2">
        <v>16</v>
      </c>
      <c r="AY21" s="2">
        <v>792000</v>
      </c>
      <c r="AZ21" s="2">
        <f t="shared" si="0"/>
        <v>210700</v>
      </c>
    </row>
    <row r="22" spans="1:52" x14ac:dyDescent="0.2">
      <c r="B22" s="37" t="s">
        <v>21</v>
      </c>
      <c r="C22" s="37"/>
      <c r="D22" s="37"/>
      <c r="E22" s="37"/>
      <c r="F22" s="37"/>
      <c r="G22" s="37"/>
      <c r="H22" s="40">
        <v>15000</v>
      </c>
      <c r="I22" s="41"/>
      <c r="J22" s="41"/>
      <c r="K22" s="41"/>
      <c r="L22" s="41"/>
      <c r="M22" s="41"/>
      <c r="N22" s="41"/>
      <c r="O22" s="33" t="s">
        <v>14</v>
      </c>
      <c r="P22" s="13"/>
      <c r="Q22" s="4"/>
      <c r="AV22" s="2">
        <v>17</v>
      </c>
      <c r="AW22" s="2">
        <v>180</v>
      </c>
      <c r="AX22" s="2">
        <v>17</v>
      </c>
      <c r="AY22" s="2">
        <v>1002700</v>
      </c>
      <c r="AZ22" s="2">
        <f t="shared" si="0"/>
        <v>252400</v>
      </c>
    </row>
    <row r="23" spans="1:52" x14ac:dyDescent="0.2">
      <c r="B23" s="37"/>
      <c r="C23" s="37"/>
      <c r="D23" s="37"/>
      <c r="E23" s="37"/>
      <c r="F23" s="37"/>
      <c r="G23" s="37"/>
      <c r="H23" s="40"/>
      <c r="I23" s="41"/>
      <c r="J23" s="41"/>
      <c r="K23" s="41"/>
      <c r="L23" s="41"/>
      <c r="M23" s="41"/>
      <c r="N23" s="41"/>
      <c r="O23" s="33"/>
      <c r="P23" s="13"/>
      <c r="Q23" s="4"/>
      <c r="AV23" s="2">
        <v>18</v>
      </c>
      <c r="AW23" s="2">
        <v>190</v>
      </c>
      <c r="AX23" s="2">
        <v>18</v>
      </c>
      <c r="AY23" s="2">
        <v>1255100</v>
      </c>
      <c r="AZ23" s="2">
        <f t="shared" si="0"/>
        <v>299900</v>
      </c>
    </row>
    <row r="24" spans="1:52" x14ac:dyDescent="0.2">
      <c r="B24" s="37"/>
      <c r="C24" s="37"/>
      <c r="D24" s="37"/>
      <c r="E24" s="37"/>
      <c r="F24" s="37"/>
      <c r="G24" s="37"/>
      <c r="H24" s="38">
        <f>+H22/100000</f>
        <v>0.15</v>
      </c>
      <c r="I24" s="39"/>
      <c r="J24" s="39"/>
      <c r="K24" s="39"/>
      <c r="L24" s="39"/>
      <c r="M24" s="39"/>
      <c r="N24" s="39"/>
      <c r="O24" s="14" t="s">
        <v>3</v>
      </c>
      <c r="P24" s="14"/>
      <c r="AV24" s="2">
        <v>19</v>
      </c>
      <c r="AW24" s="2">
        <v>200</v>
      </c>
      <c r="AX24" s="2">
        <v>19</v>
      </c>
      <c r="AY24" s="2">
        <v>1555000</v>
      </c>
      <c r="AZ24" s="2">
        <f t="shared" si="0"/>
        <v>352700</v>
      </c>
    </row>
    <row r="25" spans="1:52" ht="14.25" customHeight="1" x14ac:dyDescent="0.2">
      <c r="B25" s="37"/>
      <c r="C25" s="37"/>
      <c r="D25" s="37"/>
      <c r="E25" s="37"/>
      <c r="F25" s="37"/>
      <c r="G25" s="37"/>
      <c r="H25" s="38"/>
      <c r="I25" s="39"/>
      <c r="J25" s="39"/>
      <c r="K25" s="39"/>
      <c r="L25" s="39"/>
      <c r="M25" s="39"/>
      <c r="N25" s="39"/>
      <c r="O25" s="14"/>
      <c r="P25" s="14"/>
      <c r="AV25" s="2">
        <v>20</v>
      </c>
      <c r="AW25" s="2">
        <v>210</v>
      </c>
      <c r="AX25" s="2">
        <v>20</v>
      </c>
      <c r="AY25" s="2">
        <v>1907700</v>
      </c>
      <c r="AZ25" s="2">
        <f t="shared" si="0"/>
        <v>412100</v>
      </c>
    </row>
    <row r="26" spans="1:52" x14ac:dyDescent="0.2">
      <c r="B26" s="43" t="s">
        <v>15</v>
      </c>
      <c r="C26" s="44"/>
      <c r="D26" s="44"/>
      <c r="E26" s="44"/>
      <c r="F26" s="44"/>
      <c r="G26" s="45"/>
      <c r="H26" s="35">
        <v>0.2</v>
      </c>
      <c r="I26" s="35"/>
      <c r="J26" s="35"/>
      <c r="K26" s="35"/>
      <c r="L26" s="35"/>
      <c r="M26" s="35"/>
      <c r="N26" s="35"/>
      <c r="O26" s="33" t="s">
        <v>13</v>
      </c>
      <c r="P26" s="14"/>
      <c r="AV26" s="2">
        <v>21</v>
      </c>
      <c r="AW26" s="2">
        <v>220</v>
      </c>
      <c r="AX26" s="2">
        <v>21</v>
      </c>
      <c r="AY26" s="2">
        <v>2319800</v>
      </c>
      <c r="AZ26" s="2">
        <f t="shared" si="0"/>
        <v>477800</v>
      </c>
    </row>
    <row r="27" spans="1:52" x14ac:dyDescent="0.2">
      <c r="B27" s="46"/>
      <c r="C27" s="47"/>
      <c r="D27" s="47"/>
      <c r="E27" s="47"/>
      <c r="F27" s="47"/>
      <c r="G27" s="48"/>
      <c r="H27" s="35"/>
      <c r="I27" s="35"/>
      <c r="J27" s="35"/>
      <c r="K27" s="35"/>
      <c r="L27" s="35"/>
      <c r="M27" s="35"/>
      <c r="N27" s="35"/>
      <c r="O27" s="33"/>
      <c r="P27" s="14"/>
      <c r="AV27" s="2">
        <v>22</v>
      </c>
      <c r="AW27" s="2">
        <v>230</v>
      </c>
      <c r="AX27" s="2">
        <v>22</v>
      </c>
      <c r="AY27" s="2">
        <v>2797600</v>
      </c>
      <c r="AZ27" s="2">
        <f t="shared" si="0"/>
        <v>550200</v>
      </c>
    </row>
    <row r="28" spans="1:52" x14ac:dyDescent="0.2">
      <c r="AV28" s="2">
        <v>23</v>
      </c>
      <c r="AW28" s="2">
        <v>240</v>
      </c>
      <c r="AX28" s="2">
        <v>23</v>
      </c>
      <c r="AY28" s="2">
        <v>3347800</v>
      </c>
      <c r="AZ28" s="2">
        <f t="shared" si="0"/>
        <v>629800</v>
      </c>
    </row>
    <row r="29" spans="1:52" ht="15" x14ac:dyDescent="0.25">
      <c r="A29" s="3" t="s">
        <v>22</v>
      </c>
      <c r="AV29" s="2">
        <v>24</v>
      </c>
      <c r="AW29" s="2">
        <v>250</v>
      </c>
      <c r="AX29" s="2">
        <v>24</v>
      </c>
      <c r="AY29" s="2">
        <v>3977600</v>
      </c>
      <c r="AZ29" s="2">
        <f t="shared" si="0"/>
        <v>716700</v>
      </c>
    </row>
    <row r="30" spans="1:52" x14ac:dyDescent="0.2">
      <c r="B30" s="31" t="s">
        <v>27</v>
      </c>
      <c r="C30" s="31"/>
      <c r="D30" s="31"/>
      <c r="E30" s="31"/>
      <c r="F30" s="31"/>
      <c r="G30" s="31"/>
      <c r="H30" s="32">
        <f>H20+((H22-H10)/(H8*9.81)-H26)</f>
        <v>1.5005198776758411</v>
      </c>
      <c r="I30" s="32"/>
      <c r="J30" s="32"/>
      <c r="K30" s="32"/>
      <c r="L30" s="32"/>
      <c r="M30" s="32"/>
      <c r="N30" s="32"/>
      <c r="O30" s="33" t="s">
        <v>13</v>
      </c>
      <c r="P30" s="14"/>
      <c r="AV30" s="2">
        <v>25</v>
      </c>
      <c r="AW30" s="2">
        <v>260</v>
      </c>
      <c r="AX30" s="2">
        <v>25</v>
      </c>
      <c r="AY30" s="2">
        <v>4694300</v>
      </c>
      <c r="AZ30" s="2">
        <f t="shared" si="0"/>
        <v>811500</v>
      </c>
    </row>
    <row r="31" spans="1:52" x14ac:dyDescent="0.2">
      <c r="B31" s="31"/>
      <c r="C31" s="31"/>
      <c r="D31" s="31"/>
      <c r="E31" s="31"/>
      <c r="F31" s="31"/>
      <c r="G31" s="31"/>
      <c r="H31" s="32"/>
      <c r="I31" s="32"/>
      <c r="J31" s="32"/>
      <c r="K31" s="32"/>
      <c r="L31" s="32"/>
      <c r="M31" s="32"/>
      <c r="N31" s="32"/>
      <c r="O31" s="33"/>
      <c r="P31" s="14"/>
      <c r="AV31" s="2">
        <v>26</v>
      </c>
      <c r="AW31" s="2">
        <v>270</v>
      </c>
      <c r="AX31" s="2">
        <v>26</v>
      </c>
      <c r="AY31" s="2">
        <v>5505800</v>
      </c>
      <c r="AZ31" s="2">
        <f t="shared" si="0"/>
        <v>914400</v>
      </c>
    </row>
    <row r="32" spans="1:52" x14ac:dyDescent="0.2">
      <c r="B32" s="34" t="s">
        <v>24</v>
      </c>
      <c r="C32" s="34"/>
      <c r="D32" s="34"/>
      <c r="E32" s="34"/>
      <c r="F32" s="34"/>
      <c r="G32" s="34"/>
      <c r="H32" s="35">
        <v>0.5</v>
      </c>
      <c r="I32" s="35"/>
      <c r="J32" s="35"/>
      <c r="K32" s="35"/>
      <c r="L32" s="35"/>
      <c r="M32" s="35"/>
      <c r="N32" s="35"/>
      <c r="O32" s="33" t="s">
        <v>13</v>
      </c>
      <c r="P32" s="14"/>
      <c r="AV32" s="2">
        <v>27</v>
      </c>
      <c r="AW32" s="2">
        <v>280</v>
      </c>
      <c r="AX32" s="2">
        <v>27</v>
      </c>
      <c r="AY32" s="2">
        <v>6420200</v>
      </c>
      <c r="AZ32" s="2">
        <f t="shared" si="0"/>
        <v>1583500</v>
      </c>
    </row>
    <row r="33" spans="2:52" x14ac:dyDescent="0.2">
      <c r="B33" s="34"/>
      <c r="C33" s="34"/>
      <c r="D33" s="34"/>
      <c r="E33" s="34"/>
      <c r="F33" s="34"/>
      <c r="G33" s="34"/>
      <c r="H33" s="36"/>
      <c r="I33" s="36"/>
      <c r="J33" s="36"/>
      <c r="K33" s="36"/>
      <c r="L33" s="36"/>
      <c r="M33" s="36"/>
      <c r="N33" s="36"/>
      <c r="O33" s="33"/>
      <c r="P33" s="14"/>
      <c r="AV33" s="2">
        <v>28</v>
      </c>
      <c r="AW33" s="2">
        <v>290</v>
      </c>
      <c r="AX33" s="2">
        <v>28</v>
      </c>
      <c r="AY33" s="2">
        <v>8003700</v>
      </c>
      <c r="AZ33" s="2">
        <f t="shared" si="0"/>
        <v>589000</v>
      </c>
    </row>
    <row r="34" spans="2:52" ht="14.25" customHeight="1" x14ac:dyDescent="0.2">
      <c r="B34" s="16" t="s">
        <v>25</v>
      </c>
      <c r="C34" s="17"/>
      <c r="D34" s="17"/>
      <c r="E34" s="17"/>
      <c r="F34" s="17"/>
      <c r="G34" s="18"/>
      <c r="H34" s="6"/>
      <c r="I34" s="10"/>
      <c r="J34" s="10"/>
      <c r="K34" s="10"/>
      <c r="L34" s="10"/>
      <c r="M34" s="10"/>
      <c r="N34" s="11"/>
      <c r="O34" s="13" t="s">
        <v>13</v>
      </c>
      <c r="P34" s="14"/>
      <c r="AV34" s="2">
        <v>29</v>
      </c>
      <c r="AW34" s="2">
        <v>300</v>
      </c>
      <c r="AX34" s="2">
        <v>29</v>
      </c>
      <c r="AY34" s="2">
        <v>8592700</v>
      </c>
      <c r="AZ34" s="2">
        <f t="shared" si="0"/>
        <v>1277300</v>
      </c>
    </row>
    <row r="35" spans="2:52" ht="14.25" customHeight="1" x14ac:dyDescent="0.2">
      <c r="B35" s="19"/>
      <c r="C35" s="20"/>
      <c r="D35" s="20"/>
      <c r="E35" s="20"/>
      <c r="F35" s="20"/>
      <c r="G35" s="21"/>
      <c r="H35" s="25" t="str">
        <f>IF(H30&gt;(H32+H15),"OK abscence de cavitation","")</f>
        <v>OK abscence de cavitation</v>
      </c>
      <c r="I35" s="26"/>
      <c r="J35" s="26"/>
      <c r="K35" s="26"/>
      <c r="L35" s="26"/>
      <c r="M35" s="26"/>
      <c r="N35" s="27"/>
      <c r="O35" s="13"/>
      <c r="P35" s="14"/>
      <c r="Q35" s="12" t="str">
        <f>IF(H30&gt;(H32+H15),"NPSHdisponible &gt; NPSHrequis + Marge","NPSHdisponible &lt; NPSHrequis + Marge")</f>
        <v>NPSHdisponible &gt; NPSHrequis + Marge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V35" s="2">
        <v>30</v>
      </c>
      <c r="AW35" s="2">
        <v>310</v>
      </c>
      <c r="AX35" s="2">
        <v>30</v>
      </c>
      <c r="AY35" s="2">
        <v>9870000</v>
      </c>
      <c r="AZ35" s="2">
        <f t="shared" si="0"/>
        <v>1419000</v>
      </c>
    </row>
    <row r="36" spans="2:52" ht="16.5" x14ac:dyDescent="0.2">
      <c r="B36" s="19"/>
      <c r="C36" s="20"/>
      <c r="D36" s="20"/>
      <c r="E36" s="20"/>
      <c r="F36" s="20"/>
      <c r="G36" s="21"/>
      <c r="H36" s="28" t="str">
        <f>IF(H30&gt;(H32+H15),"","Attention risque de cavitation")</f>
        <v/>
      </c>
      <c r="I36" s="29"/>
      <c r="J36" s="29"/>
      <c r="K36" s="29"/>
      <c r="L36" s="29"/>
      <c r="M36" s="29"/>
      <c r="N36" s="30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V36" s="2">
        <v>31</v>
      </c>
      <c r="AW36" s="2">
        <v>320</v>
      </c>
      <c r="AX36" s="2">
        <v>31</v>
      </c>
      <c r="AY36" s="2">
        <v>11289000</v>
      </c>
      <c r="AZ36" s="2">
        <f t="shared" si="0"/>
        <v>1574000</v>
      </c>
    </row>
    <row r="37" spans="2:52" x14ac:dyDescent="0.2">
      <c r="B37" s="22"/>
      <c r="C37" s="23"/>
      <c r="D37" s="23"/>
      <c r="E37" s="23"/>
      <c r="F37" s="23"/>
      <c r="G37" s="24"/>
      <c r="H37" s="7"/>
      <c r="I37" s="8"/>
      <c r="J37" s="8"/>
      <c r="K37" s="8"/>
      <c r="L37" s="8"/>
      <c r="M37" s="8"/>
      <c r="N37" s="9"/>
      <c r="AV37" s="2">
        <v>32</v>
      </c>
      <c r="AW37" s="2">
        <v>330</v>
      </c>
      <c r="AX37" s="2">
        <v>32</v>
      </c>
      <c r="AY37" s="2">
        <v>12863000</v>
      </c>
      <c r="AZ37" s="2">
        <f t="shared" si="0"/>
        <v>1742000</v>
      </c>
    </row>
    <row r="38" spans="2:52" x14ac:dyDescent="0.2">
      <c r="AV38" s="2">
        <v>33</v>
      </c>
      <c r="AW38" s="2">
        <v>340</v>
      </c>
      <c r="AX38" s="2">
        <v>33</v>
      </c>
      <c r="AY38" s="2">
        <v>14605000</v>
      </c>
      <c r="AZ38" s="2">
        <f t="shared" si="0"/>
        <v>1930000</v>
      </c>
    </row>
    <row r="39" spans="2:52" x14ac:dyDescent="0.2">
      <c r="AV39" s="2">
        <v>34</v>
      </c>
      <c r="AW39" s="2">
        <v>350</v>
      </c>
      <c r="AX39" s="2">
        <v>34</v>
      </c>
      <c r="AY39" s="2">
        <v>16535000</v>
      </c>
      <c r="AZ39" s="2">
        <f t="shared" si="0"/>
        <v>2140000</v>
      </c>
    </row>
    <row r="40" spans="2:52" x14ac:dyDescent="0.2">
      <c r="AV40" s="2">
        <v>35</v>
      </c>
      <c r="AW40" s="2">
        <v>360</v>
      </c>
      <c r="AX40" s="2">
        <v>35</v>
      </c>
      <c r="AY40" s="2">
        <v>18675000</v>
      </c>
      <c r="AZ40" s="2">
        <f t="shared" si="0"/>
        <v>2379000</v>
      </c>
    </row>
    <row r="41" spans="2:52" x14ac:dyDescent="0.2">
      <c r="AV41" s="2">
        <v>36</v>
      </c>
      <c r="AW41" s="2">
        <v>370</v>
      </c>
      <c r="AX41" s="2">
        <v>36</v>
      </c>
      <c r="AY41" s="2">
        <v>21054000</v>
      </c>
    </row>
  </sheetData>
  <sheetProtection password="DCC8" sheet="1" objects="1" scenarios="1" selectLockedCells="1"/>
  <mergeCells count="40">
    <mergeCell ref="H6:N7"/>
    <mergeCell ref="B6:G7"/>
    <mergeCell ref="B26:G27"/>
    <mergeCell ref="H26:N27"/>
    <mergeCell ref="AG13:AQ15"/>
    <mergeCell ref="B8:G9"/>
    <mergeCell ref="H8:N9"/>
    <mergeCell ref="B10:G11"/>
    <mergeCell ref="H10:N11"/>
    <mergeCell ref="AO16:AQ16"/>
    <mergeCell ref="AO17:AQ17"/>
    <mergeCell ref="AO18:AQ18"/>
    <mergeCell ref="AG16:AN16"/>
    <mergeCell ref="AG17:AN18"/>
    <mergeCell ref="O15:P16"/>
    <mergeCell ref="O20:Q21"/>
    <mergeCell ref="H15:N16"/>
    <mergeCell ref="B22:G25"/>
    <mergeCell ref="O22:P23"/>
    <mergeCell ref="O24:P25"/>
    <mergeCell ref="H24:N25"/>
    <mergeCell ref="B20:G21"/>
    <mergeCell ref="H20:N21"/>
    <mergeCell ref="H22:N23"/>
    <mergeCell ref="Q35:AA36"/>
    <mergeCell ref="O34:P35"/>
    <mergeCell ref="A1:AB3"/>
    <mergeCell ref="B34:G37"/>
    <mergeCell ref="H35:N35"/>
    <mergeCell ref="H36:N36"/>
    <mergeCell ref="B30:G31"/>
    <mergeCell ref="H30:N31"/>
    <mergeCell ref="O30:P31"/>
    <mergeCell ref="B32:G33"/>
    <mergeCell ref="H32:N33"/>
    <mergeCell ref="O32:P33"/>
    <mergeCell ref="O26:P27"/>
    <mergeCell ref="O8:P9"/>
    <mergeCell ref="O10:P11"/>
    <mergeCell ref="B15:G16"/>
  </mergeCells>
  <printOptions horizontalCentered="1" verticalCentered="1"/>
  <pageMargins left="0.70866141732283472" right="0.70866141732283472" top="1.1811023622047245" bottom="0.74803149606299213" header="0.31496062992125984" footer="0.31496062992125984"/>
  <pageSetup paperSize="9" scale="92" orientation="landscape" r:id="rId1"/>
  <headerFooter>
    <oddHeader>&amp;L&amp;"Arial Narrow,Normal"&amp;9&amp;G
&amp;"-,Normal"
&amp;R&amp;G</oddHeader>
    <oddFooter>&amp;L&amp;"Arial,Normal"&amp;8NPSH rev.1&amp;C&amp;"Arial,Normal"&amp;8SvL&amp;R&amp;"Arial,Normal"&amp;8 21/07/2011</oddFooter>
  </headerFooter>
  <ignoredErrors>
    <ignoredError sqref="H35:H36 H30 H24" unlockedFormula="1"/>
    <ignoredError sqref="H8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VANLANGEN 2</dc:creator>
  <cp:lastModifiedBy>Sander VANLANGEN 2</cp:lastModifiedBy>
  <cp:lastPrinted>2011-07-21T05:51:27Z</cp:lastPrinted>
  <dcterms:created xsi:type="dcterms:W3CDTF">2011-07-13T09:12:47Z</dcterms:created>
  <dcterms:modified xsi:type="dcterms:W3CDTF">2011-07-21T05:51:45Z</dcterms:modified>
</cp:coreProperties>
</file>